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ngineering\football\auto generaters\"/>
    </mc:Choice>
  </mc:AlternateContent>
  <bookViews>
    <workbookView xWindow="0" yWindow="0" windowWidth="28800" windowHeight="12345"/>
  </bookViews>
  <sheets>
    <sheet name="data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" i="1" l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B2" i="1"/>
  <c r="AJ123" i="1"/>
  <c r="AJ148" i="1"/>
  <c r="AJ144" i="1"/>
  <c r="AJ140" i="1"/>
  <c r="AI2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A2" i="1"/>
  <c r="AH147" i="1"/>
  <c r="AH142" i="1"/>
  <c r="AH20" i="1"/>
  <c r="AG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Z2" i="1"/>
  <c r="AF143" i="1"/>
  <c r="AF141" i="1"/>
  <c r="AF3" i="1"/>
  <c r="AE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Y2" i="1"/>
  <c r="AD149" i="1"/>
  <c r="AD141" i="1"/>
  <c r="AD139" i="1"/>
  <c r="AD114" i="1"/>
  <c r="AD74" i="1"/>
  <c r="AD78" i="1"/>
  <c r="AJ99" i="1"/>
  <c r="AJ45" i="1"/>
  <c r="AJ29" i="1"/>
  <c r="AH10" i="1"/>
  <c r="AH8" i="1"/>
  <c r="AF15" i="1"/>
  <c r="AF104" i="1"/>
  <c r="AF11" i="1"/>
  <c r="AF7" i="1"/>
  <c r="AF148" i="1"/>
  <c r="AF31" i="1"/>
  <c r="AD103" i="1"/>
  <c r="AD145" i="1"/>
  <c r="AD143" i="1"/>
  <c r="AD6" i="1"/>
  <c r="AD4" i="1"/>
  <c r="AD8" i="1"/>
  <c r="AH157" i="1"/>
  <c r="AH66" i="1"/>
  <c r="AH14" i="1"/>
  <c r="AH127" i="1"/>
  <c r="AH49" i="1"/>
  <c r="AH6" i="1"/>
  <c r="AH120" i="1"/>
  <c r="AH36" i="1"/>
  <c r="AH80" i="1"/>
  <c r="AJ113" i="1"/>
  <c r="AJ84" i="1"/>
  <c r="AD105" i="1"/>
  <c r="AD62" i="1"/>
  <c r="AD81" i="1"/>
  <c r="AD107" i="1"/>
  <c r="AD15" i="1"/>
  <c r="AD43" i="1"/>
  <c r="AD116" i="1"/>
  <c r="AD17" i="1"/>
  <c r="AF18" i="1"/>
  <c r="AF5" i="1"/>
  <c r="AF27" i="1"/>
  <c r="AF9" i="1"/>
  <c r="AF24" i="1"/>
  <c r="AF117" i="1"/>
  <c r="AF13" i="1"/>
  <c r="AF93" i="1"/>
  <c r="AF100" i="1"/>
  <c r="AD12" i="1"/>
  <c r="AD10" i="1"/>
</calcChain>
</file>

<file path=xl/sharedStrings.xml><?xml version="1.0" encoding="utf-8"?>
<sst xmlns="http://schemas.openxmlformats.org/spreadsheetml/2006/main" count="98" uniqueCount="61">
  <si>
    <t>PLAY #</t>
  </si>
  <si>
    <t>QTR</t>
  </si>
  <si>
    <t>ODK</t>
  </si>
  <si>
    <t>1 POD?</t>
  </si>
  <si>
    <t>DN</t>
  </si>
  <si>
    <t>DIST</t>
  </si>
  <si>
    <t>YARD LN</t>
  </si>
  <si>
    <t>HASH</t>
  </si>
  <si>
    <t>OFF FORM</t>
  </si>
  <si>
    <t>OFF STR</t>
  </si>
  <si>
    <t>MOTION</t>
  </si>
  <si>
    <t>MOTION DIR</t>
  </si>
  <si>
    <t>OFF PLAY</t>
  </si>
  <si>
    <t>PLAY DIR</t>
  </si>
  <si>
    <t>F/B</t>
  </si>
  <si>
    <t>PLAY TYPE</t>
  </si>
  <si>
    <t>RPO</t>
  </si>
  <si>
    <t>GN/LS</t>
  </si>
  <si>
    <t>BALL CARRIER</t>
  </si>
  <si>
    <t>PASS PRO</t>
  </si>
  <si>
    <t>RESULT</t>
  </si>
  <si>
    <t>DEF FRONT</t>
  </si>
  <si>
    <t>COVERAGE</t>
  </si>
  <si>
    <t>1st down</t>
  </si>
  <si>
    <t>2nd down</t>
  </si>
  <si>
    <t>3rd down</t>
  </si>
  <si>
    <t>4th down</t>
  </si>
  <si>
    <t>1st down off form</t>
  </si>
  <si>
    <t>2nd down off form</t>
  </si>
  <si>
    <t>3rd down off form</t>
  </si>
  <si>
    <t>4th down off form</t>
  </si>
  <si>
    <t>EMPTY</t>
  </si>
  <si>
    <t>TRIPS GW</t>
  </si>
  <si>
    <t>LOOSE STACK</t>
  </si>
  <si>
    <t>TIGHT BUNCH PISTOL</t>
  </si>
  <si>
    <t>QUADS SLOT</t>
  </si>
  <si>
    <t>LOOSE PISTOL</t>
  </si>
  <si>
    <t>LOOSE</t>
  </si>
  <si>
    <t>TRIPS GS</t>
  </si>
  <si>
    <t>LOOSE STACK PISTOL</t>
  </si>
  <si>
    <t>TRIPS PISTOL</t>
  </si>
  <si>
    <t>EMPTY TRE WING OVER</t>
  </si>
  <si>
    <t>TIGHT BUNCH GW</t>
  </si>
  <si>
    <t>TRIPS SLOT GS</t>
  </si>
  <si>
    <t>QUADS EMPTY</t>
  </si>
  <si>
    <t>SLOT TWIN GW</t>
  </si>
  <si>
    <t>TRIPS STACK GS</t>
  </si>
  <si>
    <t>TRIPS STACK GW</t>
  </si>
  <si>
    <t>TIGHT BUNCH GS</t>
  </si>
  <si>
    <t xml:space="preserve">BUNCH GS </t>
  </si>
  <si>
    <t>% Off form 2nd down</t>
  </si>
  <si>
    <t>% Off form 1st down</t>
  </si>
  <si>
    <t>% Off form 3rd down</t>
  </si>
  <si>
    <t>% Off form 4th down</t>
  </si>
  <si>
    <t>QUADS</t>
  </si>
  <si>
    <t>SLOT TWIN GS</t>
  </si>
  <si>
    <t>BASTARD UNBALANCED</t>
  </si>
  <si>
    <t>WICKLIFFE EMPTY</t>
  </si>
  <si>
    <t>OVER DOUBLE QUEEN GW</t>
  </si>
  <si>
    <t>OVER DOUBLE KING GS</t>
  </si>
  <si>
    <t>OVER DOUBLE KING 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</si>
</sst>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9"/>
  <sheetViews>
    <sheetView tabSelected="1" topLeftCell="A2" zoomScale="70" zoomScaleNormal="70" workbookViewId="0">
      <selection activeCell="AA31" sqref="AA31"/>
    </sheetView>
  </sheetViews>
  <sheetFormatPr defaultRowHeight="15" x14ac:dyDescent="0.25"/>
  <cols>
    <col min="30" max="30" width="21.28515625" bestFit="1" customWidth="1"/>
    <col min="31" max="31" width="24.85546875" bestFit="1" customWidth="1"/>
    <col min="32" max="33" width="23" bestFit="1" customWidth="1"/>
    <col min="34" max="34" width="24" bestFit="1" customWidth="1"/>
    <col min="35" max="35" width="18.7109375" bestFit="1" customWidth="1"/>
    <col min="36" max="36" width="18.7109375" customWidth="1"/>
    <col min="37" max="37" width="18.710937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Y1" t="s">
        <v>23</v>
      </c>
      <c r="Z1" t="s">
        <v>24</v>
      </c>
      <c r="AA1" t="s">
        <v>25</v>
      </c>
      <c r="AB1" t="s">
        <v>26</v>
      </c>
      <c r="AD1" t="s">
        <v>51</v>
      </c>
      <c r="AE1" t="s">
        <v>27</v>
      </c>
      <c r="AF1" t="s">
        <v>50</v>
      </c>
      <c r="AG1" t="s">
        <v>28</v>
      </c>
      <c r="AH1" t="s">
        <v>52</v>
      </c>
      <c r="AI1" t="s">
        <v>29</v>
      </c>
      <c r="AJ1" t="s">
        <v>53</v>
      </c>
      <c r="AK1" t="s">
        <v>30</v>
      </c>
    </row>
    <row r="2" spans="1:37" x14ac:dyDescent="0.25">
      <c r="Y2">
        <f>COUNTIF(E:E,1)</f>
        <v>0</v>
      </c>
      <c r="Z2">
        <f>COUNTIF(E:E,2)</f>
        <v>0</v>
      </c>
      <c r="AA2">
        <f>COUNTIF(E:E,3)</f>
        <v>0</v>
      </c>
      <c r="AB2">
        <f>COUNTIF(E:E,4)</f>
        <v>0</v>
      </c>
      <c r="AE2">
        <f t="shared" ref="AE2:AE33" si="0">IF(E:E=1,I:I,0)</f>
        <v>0</v>
      </c>
      <c r="AF2" t="s">
        <v>32</v>
      </c>
      <c r="AG2">
        <f t="shared" ref="AG2:AG33" si="1">IF(E:E=2,I:I,0)</f>
        <v>0</v>
      </c>
      <c r="AI2">
        <f t="shared" ref="AI2:AI33" si="2">IF(E:E=3,I:I,0)</f>
        <v>0</v>
      </c>
      <c r="AK2">
        <f t="shared" ref="AK2:AK33" si="3">IF(E:E=4,I:I,0)</f>
        <v>0</v>
      </c>
    </row>
    <row r="3" spans="1:37" x14ac:dyDescent="0.25">
      <c r="AD3" t="s">
        <v>33</v>
      </c>
      <c r="AE3">
        <f t="shared" si="0"/>
        <v>0</v>
      </c>
      <c r="AF3" t="e">
        <f>COUNTIF(AG:AG, "TRIPS GW")/Z2*100</f>
        <v>#DIV/0!</v>
      </c>
      <c r="AG3">
        <f t="shared" si="1"/>
        <v>0</v>
      </c>
      <c r="AI3">
        <f t="shared" si="2"/>
        <v>0</v>
      </c>
      <c r="AK3">
        <f t="shared" si="3"/>
        <v>0</v>
      </c>
    </row>
    <row r="4" spans="1:37" x14ac:dyDescent="0.25">
      <c r="AD4" t="e">
        <f>COUNTIF(AE:AE, "LOOSE STACK")/Y2*100</f>
        <v>#DIV/0!</v>
      </c>
      <c r="AE4">
        <f t="shared" si="0"/>
        <v>0</v>
      </c>
      <c r="AF4" t="s">
        <v>33</v>
      </c>
      <c r="AG4">
        <f t="shared" si="1"/>
        <v>0</v>
      </c>
      <c r="AI4">
        <f t="shared" si="2"/>
        <v>0</v>
      </c>
      <c r="AK4">
        <f t="shared" si="3"/>
        <v>0</v>
      </c>
    </row>
    <row r="5" spans="1:37" x14ac:dyDescent="0.25">
      <c r="AD5" t="s">
        <v>54</v>
      </c>
      <c r="AE5">
        <f t="shared" si="0"/>
        <v>0</v>
      </c>
      <c r="AF5" t="e">
        <f>COUNTIF(AG:AG, "LOOSE STACK")/Z2*100</f>
        <v>#DIV/0!</v>
      </c>
      <c r="AG5">
        <f t="shared" si="1"/>
        <v>0</v>
      </c>
      <c r="AH5" t="s">
        <v>34</v>
      </c>
      <c r="AI5">
        <f t="shared" si="2"/>
        <v>0</v>
      </c>
      <c r="AK5">
        <f t="shared" si="3"/>
        <v>0</v>
      </c>
    </row>
    <row r="6" spans="1:37" x14ac:dyDescent="0.25">
      <c r="AD6" t="e">
        <f>COUNTIF(AE:AE, "QUADS")/Y2*100</f>
        <v>#DIV/0!</v>
      </c>
      <c r="AE6">
        <f t="shared" si="0"/>
        <v>0</v>
      </c>
      <c r="AF6" t="s">
        <v>45</v>
      </c>
      <c r="AG6">
        <f t="shared" si="1"/>
        <v>0</v>
      </c>
      <c r="AH6" t="e">
        <f>COUNTIF(AI:AI,"TIGHT BUNCH PISTOL")/AA2*100</f>
        <v>#DIV/0!</v>
      </c>
      <c r="AI6">
        <f t="shared" si="2"/>
        <v>0</v>
      </c>
      <c r="AK6">
        <f t="shared" si="3"/>
        <v>0</v>
      </c>
    </row>
    <row r="7" spans="1:37" x14ac:dyDescent="0.25">
      <c r="AD7" t="s">
        <v>35</v>
      </c>
      <c r="AE7">
        <f t="shared" si="0"/>
        <v>0</v>
      </c>
      <c r="AF7" t="e">
        <f>COUNTIF(AG:AG, "SLOT TWIN GW")/Z2*100</f>
        <v>#DIV/0!</v>
      </c>
      <c r="AG7">
        <f t="shared" si="1"/>
        <v>0</v>
      </c>
      <c r="AH7" t="s">
        <v>45</v>
      </c>
      <c r="AI7">
        <f t="shared" si="2"/>
        <v>0</v>
      </c>
      <c r="AK7">
        <f t="shared" si="3"/>
        <v>0</v>
      </c>
    </row>
    <row r="8" spans="1:37" x14ac:dyDescent="0.25">
      <c r="AD8" t="e">
        <f>COUNTIF(AE:AE,"QUADS SLOT")/Y2*100</f>
        <v>#DIV/0!</v>
      </c>
      <c r="AE8">
        <f t="shared" si="0"/>
        <v>0</v>
      </c>
      <c r="AF8" t="s">
        <v>36</v>
      </c>
      <c r="AG8">
        <f t="shared" si="1"/>
        <v>0</v>
      </c>
      <c r="AH8" t="e">
        <f>COUNTIF(AI:AI,"SLOT TWIN GW")/AA2*100</f>
        <v>#DIV/0!</v>
      </c>
      <c r="AI8">
        <f t="shared" si="2"/>
        <v>0</v>
      </c>
      <c r="AK8">
        <f t="shared" si="3"/>
        <v>0</v>
      </c>
    </row>
    <row r="9" spans="1:37" x14ac:dyDescent="0.25">
      <c r="AD9" t="s">
        <v>32</v>
      </c>
      <c r="AE9">
        <f t="shared" si="0"/>
        <v>0</v>
      </c>
      <c r="AF9" t="e">
        <f>COUNTIF(AG:AG, "LOOSE PISTOL")/Z2*100</f>
        <v>#DIV/0!</v>
      </c>
      <c r="AG9">
        <f t="shared" si="1"/>
        <v>0</v>
      </c>
      <c r="AH9" t="s">
        <v>55</v>
      </c>
      <c r="AI9">
        <f t="shared" si="2"/>
        <v>0</v>
      </c>
      <c r="AK9">
        <f t="shared" si="3"/>
        <v>0</v>
      </c>
    </row>
    <row r="10" spans="1:37" x14ac:dyDescent="0.25">
      <c r="AD10" t="e">
        <f>COUNTIF(AE:AE,"TRIPS GW")/Y2*100</f>
        <v>#DIV/0!</v>
      </c>
      <c r="AE10">
        <f t="shared" si="0"/>
        <v>0</v>
      </c>
      <c r="AF10" t="s">
        <v>55</v>
      </c>
      <c r="AG10">
        <f t="shared" si="1"/>
        <v>0</v>
      </c>
      <c r="AH10" t="e">
        <f>COUNTIF(AI:AI,"SLOT TWIN GS")/AA2*100</f>
        <v>#DIV/0!</v>
      </c>
      <c r="AI10">
        <f t="shared" si="2"/>
        <v>0</v>
      </c>
      <c r="AK10">
        <f t="shared" si="3"/>
        <v>0</v>
      </c>
    </row>
    <row r="11" spans="1:37" x14ac:dyDescent="0.25">
      <c r="AD11" t="s">
        <v>37</v>
      </c>
      <c r="AE11">
        <f t="shared" si="0"/>
        <v>0</v>
      </c>
      <c r="AF11" t="e">
        <f>COUNTIF(AG:AG, "SLOT TWIN GS")/Z2*100</f>
        <v>#DIV/0!</v>
      </c>
      <c r="AG11">
        <f t="shared" si="1"/>
        <v>0</v>
      </c>
      <c r="AI11">
        <f t="shared" si="2"/>
        <v>0</v>
      </c>
      <c r="AK11">
        <f t="shared" si="3"/>
        <v>0</v>
      </c>
    </row>
    <row r="12" spans="1:37" x14ac:dyDescent="0.25">
      <c r="AD12" t="e">
        <f>COUNTIF(AE:AE,"LOOSE")/Y2*100</f>
        <v>#DIV/0!</v>
      </c>
      <c r="AE12">
        <f t="shared" si="0"/>
        <v>0</v>
      </c>
      <c r="AF12" t="s">
        <v>38</v>
      </c>
      <c r="AG12">
        <f t="shared" si="1"/>
        <v>0</v>
      </c>
      <c r="AI12">
        <f t="shared" si="2"/>
        <v>0</v>
      </c>
      <c r="AK12">
        <f t="shared" si="3"/>
        <v>0</v>
      </c>
    </row>
    <row r="13" spans="1:37" x14ac:dyDescent="0.25">
      <c r="AE13">
        <f t="shared" si="0"/>
        <v>0</v>
      </c>
      <c r="AF13" t="e">
        <f>COUNTIF(AG:AG, "TRIPS GS")/Z2*100</f>
        <v>#DIV/0!</v>
      </c>
      <c r="AG13">
        <f t="shared" si="1"/>
        <v>0</v>
      </c>
      <c r="AH13" t="s">
        <v>38</v>
      </c>
      <c r="AI13">
        <f t="shared" si="2"/>
        <v>0</v>
      </c>
      <c r="AK13">
        <f t="shared" si="3"/>
        <v>0</v>
      </c>
    </row>
    <row r="14" spans="1:37" x14ac:dyDescent="0.25">
      <c r="AD14" t="s">
        <v>38</v>
      </c>
      <c r="AE14">
        <f t="shared" si="0"/>
        <v>0</v>
      </c>
      <c r="AF14" t="s">
        <v>54</v>
      </c>
      <c r="AG14">
        <f t="shared" si="1"/>
        <v>0</v>
      </c>
      <c r="AH14" t="e">
        <f>COUNTIF(AI:AI,"TRIPS GS")/AA2*100</f>
        <v>#DIV/0!</v>
      </c>
      <c r="AI14">
        <f t="shared" si="2"/>
        <v>0</v>
      </c>
      <c r="AK14">
        <f t="shared" si="3"/>
        <v>0</v>
      </c>
    </row>
    <row r="15" spans="1:37" x14ac:dyDescent="0.25">
      <c r="AD15" t="e">
        <f>COUNTIF(AE:AE,"TRIPS GS")/Y2*100</f>
        <v>#DIV/0!</v>
      </c>
      <c r="AE15">
        <f t="shared" si="0"/>
        <v>0</v>
      </c>
      <c r="AF15" t="e">
        <f>COUNTIF(AG:AG, "QUADS")/Z2*100</f>
        <v>#DIV/0!</v>
      </c>
      <c r="AG15">
        <f t="shared" si="1"/>
        <v>0</v>
      </c>
      <c r="AI15">
        <f t="shared" si="2"/>
        <v>0</v>
      </c>
      <c r="AK15">
        <f t="shared" si="3"/>
        <v>0</v>
      </c>
    </row>
    <row r="16" spans="1:37" x14ac:dyDescent="0.25">
      <c r="AD16" t="s">
        <v>34</v>
      </c>
      <c r="AE16">
        <f t="shared" si="0"/>
        <v>0</v>
      </c>
      <c r="AG16">
        <f t="shared" si="1"/>
        <v>0</v>
      </c>
      <c r="AI16">
        <f t="shared" si="2"/>
        <v>0</v>
      </c>
      <c r="AK16">
        <f t="shared" si="3"/>
        <v>0</v>
      </c>
    </row>
    <row r="17" spans="30:37" x14ac:dyDescent="0.25">
      <c r="AD17" t="e">
        <f>COUNTIF(AE:AE,"TIGHT BUNCH PISTOL")/Y2*100</f>
        <v>#DIV/0!</v>
      </c>
      <c r="AE17">
        <f t="shared" si="0"/>
        <v>0</v>
      </c>
      <c r="AF17" t="s">
        <v>34</v>
      </c>
      <c r="AG17">
        <f t="shared" si="1"/>
        <v>0</v>
      </c>
      <c r="AI17">
        <f t="shared" si="2"/>
        <v>0</v>
      </c>
      <c r="AK17">
        <f t="shared" si="3"/>
        <v>0</v>
      </c>
    </row>
    <row r="18" spans="30:37" x14ac:dyDescent="0.25">
      <c r="AE18">
        <f t="shared" si="0"/>
        <v>0</v>
      </c>
      <c r="AF18" t="e">
        <f>COUNTIF(AG:AG, "TIGHT BUNCH PISTOL")/Z2*100</f>
        <v>#DIV/0!</v>
      </c>
      <c r="AG18">
        <f t="shared" si="1"/>
        <v>0</v>
      </c>
      <c r="AI18">
        <f t="shared" si="2"/>
        <v>0</v>
      </c>
      <c r="AK18">
        <f t="shared" si="3"/>
        <v>0</v>
      </c>
    </row>
    <row r="19" spans="30:37" x14ac:dyDescent="0.25">
      <c r="AE19">
        <f t="shared" si="0"/>
        <v>0</v>
      </c>
      <c r="AG19">
        <f t="shared" si="1"/>
        <v>0</v>
      </c>
      <c r="AH19" t="s">
        <v>37</v>
      </c>
      <c r="AI19">
        <f t="shared" si="2"/>
        <v>0</v>
      </c>
      <c r="AK19">
        <f t="shared" si="3"/>
        <v>0</v>
      </c>
    </row>
    <row r="20" spans="30:37" x14ac:dyDescent="0.25">
      <c r="AE20">
        <f t="shared" si="0"/>
        <v>0</v>
      </c>
      <c r="AG20">
        <f t="shared" si="1"/>
        <v>0</v>
      </c>
      <c r="AH20" t="e">
        <f>COUNTIF(AI:AI,"LOOSE")/AA2*100</f>
        <v>#DIV/0!</v>
      </c>
      <c r="AI20">
        <f t="shared" si="2"/>
        <v>0</v>
      </c>
      <c r="AK20">
        <f t="shared" si="3"/>
        <v>0</v>
      </c>
    </row>
    <row r="21" spans="30:37" x14ac:dyDescent="0.25">
      <c r="AE21">
        <f t="shared" si="0"/>
        <v>0</v>
      </c>
      <c r="AG21">
        <f t="shared" si="1"/>
        <v>0</v>
      </c>
      <c r="AI21">
        <f t="shared" si="2"/>
        <v>0</v>
      </c>
      <c r="AK21">
        <f t="shared" si="3"/>
        <v>0</v>
      </c>
    </row>
    <row r="22" spans="30:37" x14ac:dyDescent="0.25">
      <c r="AE22">
        <f t="shared" si="0"/>
        <v>0</v>
      </c>
      <c r="AG22">
        <f t="shared" si="1"/>
        <v>0</v>
      </c>
      <c r="AI22">
        <f t="shared" si="2"/>
        <v>0</v>
      </c>
      <c r="AK22">
        <f t="shared" si="3"/>
        <v>0</v>
      </c>
    </row>
    <row r="23" spans="30:37" x14ac:dyDescent="0.25">
      <c r="AE23">
        <f t="shared" si="0"/>
        <v>0</v>
      </c>
      <c r="AF23" t="s">
        <v>37</v>
      </c>
      <c r="AG23">
        <f t="shared" si="1"/>
        <v>0</v>
      </c>
      <c r="AI23">
        <f t="shared" si="2"/>
        <v>0</v>
      </c>
      <c r="AK23">
        <f t="shared" si="3"/>
        <v>0</v>
      </c>
    </row>
    <row r="24" spans="30:37" x14ac:dyDescent="0.25">
      <c r="AE24">
        <f t="shared" si="0"/>
        <v>0</v>
      </c>
      <c r="AF24" t="e">
        <f>COUNTIF(AG:AG, "LOOSE")/Z2*100</f>
        <v>#DIV/0!</v>
      </c>
      <c r="AG24">
        <f t="shared" si="1"/>
        <v>0</v>
      </c>
      <c r="AI24">
        <f t="shared" si="2"/>
        <v>0</v>
      </c>
      <c r="AK24">
        <f t="shared" si="3"/>
        <v>0</v>
      </c>
    </row>
    <row r="25" spans="30:37" x14ac:dyDescent="0.25">
      <c r="AE25">
        <f t="shared" si="0"/>
        <v>0</v>
      </c>
      <c r="AG25">
        <f t="shared" si="1"/>
        <v>0</v>
      </c>
      <c r="AI25">
        <f t="shared" si="2"/>
        <v>0</v>
      </c>
      <c r="AK25">
        <f t="shared" si="3"/>
        <v>0</v>
      </c>
    </row>
    <row r="26" spans="30:37" x14ac:dyDescent="0.25">
      <c r="AE26">
        <f t="shared" si="0"/>
        <v>0</v>
      </c>
      <c r="AF26" t="s">
        <v>35</v>
      </c>
      <c r="AG26">
        <f t="shared" si="1"/>
        <v>0</v>
      </c>
      <c r="AI26">
        <f t="shared" si="2"/>
        <v>0</v>
      </c>
      <c r="AK26">
        <f t="shared" si="3"/>
        <v>0</v>
      </c>
    </row>
    <row r="27" spans="30:37" x14ac:dyDescent="0.25">
      <c r="AE27">
        <f t="shared" si="0"/>
        <v>0</v>
      </c>
      <c r="AF27" t="e">
        <f>COUNTIF(AG:AG, "QUADS SLOT")/Z2*100</f>
        <v>#DIV/0!</v>
      </c>
      <c r="AG27">
        <f t="shared" si="1"/>
        <v>0</v>
      </c>
      <c r="AI27">
        <f t="shared" si="2"/>
        <v>0</v>
      </c>
      <c r="AK27">
        <f t="shared" si="3"/>
        <v>0</v>
      </c>
    </row>
    <row r="28" spans="30:37" x14ac:dyDescent="0.25">
      <c r="AE28">
        <f t="shared" si="0"/>
        <v>0</v>
      </c>
      <c r="AG28">
        <f t="shared" si="1"/>
        <v>0</v>
      </c>
      <c r="AI28">
        <f t="shared" si="2"/>
        <v>0</v>
      </c>
      <c r="AJ28" t="s">
        <v>37</v>
      </c>
      <c r="AK28">
        <f t="shared" si="3"/>
        <v>0</v>
      </c>
    </row>
    <row r="29" spans="30:37" x14ac:dyDescent="0.25">
      <c r="AE29">
        <f t="shared" si="0"/>
        <v>0</v>
      </c>
      <c r="AG29">
        <f t="shared" si="1"/>
        <v>0</v>
      </c>
      <c r="AI29">
        <f t="shared" si="2"/>
        <v>0</v>
      </c>
      <c r="AJ29" t="e">
        <f>COUNTIF(AK:AK, "LOOSE")/AB2*100</f>
        <v>#DIV/0!</v>
      </c>
      <c r="AK29">
        <f t="shared" si="3"/>
        <v>0</v>
      </c>
    </row>
    <row r="30" spans="30:37" x14ac:dyDescent="0.25">
      <c r="AE30">
        <f t="shared" si="0"/>
        <v>0</v>
      </c>
      <c r="AF30" t="s">
        <v>31</v>
      </c>
      <c r="AG30">
        <f t="shared" si="1"/>
        <v>0</v>
      </c>
      <c r="AI30">
        <f t="shared" si="2"/>
        <v>0</v>
      </c>
      <c r="AK30">
        <f t="shared" si="3"/>
        <v>0</v>
      </c>
    </row>
    <row r="31" spans="30:37" x14ac:dyDescent="0.25">
      <c r="AE31">
        <f t="shared" si="0"/>
        <v>0</v>
      </c>
      <c r="AF31" t="e">
        <f>COUNTIF(AG:AG, "EMPTY")/Z2*100</f>
        <v>#DIV/0!</v>
      </c>
      <c r="AG31">
        <f t="shared" si="1"/>
        <v>0</v>
      </c>
      <c r="AI31">
        <f t="shared" si="2"/>
        <v>0</v>
      </c>
      <c r="AK31">
        <f t="shared" si="3"/>
        <v>0</v>
      </c>
    </row>
    <row r="32" spans="30:37" x14ac:dyDescent="0.25">
      <c r="AE32">
        <f t="shared" si="0"/>
        <v>0</v>
      </c>
      <c r="AG32">
        <f t="shared" si="1"/>
        <v>0</v>
      </c>
      <c r="AI32">
        <f t="shared" si="2"/>
        <v>0</v>
      </c>
      <c r="AK32">
        <f t="shared" si="3"/>
        <v>0</v>
      </c>
    </row>
    <row r="33" spans="30:37" x14ac:dyDescent="0.25">
      <c r="AE33">
        <f t="shared" si="0"/>
        <v>0</v>
      </c>
      <c r="AG33">
        <f t="shared" si="1"/>
        <v>0</v>
      </c>
      <c r="AI33">
        <f t="shared" si="2"/>
        <v>0</v>
      </c>
      <c r="AK33">
        <f t="shared" si="3"/>
        <v>0</v>
      </c>
    </row>
    <row r="34" spans="30:37" x14ac:dyDescent="0.25">
      <c r="AE34">
        <f t="shared" ref="AE34:AE65" si="4">IF(E:E=1,I:I,0)</f>
        <v>0</v>
      </c>
      <c r="AG34">
        <f t="shared" ref="AG34:AG65" si="5">IF(E:E=2,I:I,0)</f>
        <v>0</v>
      </c>
      <c r="AI34">
        <f t="shared" ref="AI34:AI65" si="6">IF(E:E=3,I:I,0)</f>
        <v>0</v>
      </c>
      <c r="AK34">
        <f t="shared" ref="AK34:AK65" si="7">IF(E:E=4,I:I,0)</f>
        <v>0</v>
      </c>
    </row>
    <row r="35" spans="30:37" x14ac:dyDescent="0.25">
      <c r="AE35">
        <f t="shared" si="4"/>
        <v>0</v>
      </c>
      <c r="AG35">
        <f t="shared" si="5"/>
        <v>0</v>
      </c>
      <c r="AH35" t="s">
        <v>32</v>
      </c>
      <c r="AI35">
        <f t="shared" si="6"/>
        <v>0</v>
      </c>
      <c r="AK35">
        <f t="shared" si="7"/>
        <v>0</v>
      </c>
    </row>
    <row r="36" spans="30:37" x14ac:dyDescent="0.25">
      <c r="AE36">
        <f t="shared" si="4"/>
        <v>0</v>
      </c>
      <c r="AG36">
        <f t="shared" si="5"/>
        <v>0</v>
      </c>
      <c r="AH36" t="e">
        <f>COUNTIF(AI:AI,"TRIPS GW")/AA2*100</f>
        <v>#DIV/0!</v>
      </c>
      <c r="AI36">
        <f t="shared" si="6"/>
        <v>0</v>
      </c>
      <c r="AK36">
        <f t="shared" si="7"/>
        <v>0</v>
      </c>
    </row>
    <row r="37" spans="30:37" x14ac:dyDescent="0.25">
      <c r="AE37">
        <f t="shared" si="4"/>
        <v>0</v>
      </c>
      <c r="AG37">
        <f t="shared" si="5"/>
        <v>0</v>
      </c>
      <c r="AI37">
        <f t="shared" si="6"/>
        <v>0</v>
      </c>
      <c r="AK37">
        <f t="shared" si="7"/>
        <v>0</v>
      </c>
    </row>
    <row r="38" spans="30:37" x14ac:dyDescent="0.25">
      <c r="AE38">
        <f t="shared" si="4"/>
        <v>0</v>
      </c>
      <c r="AG38">
        <f t="shared" si="5"/>
        <v>0</v>
      </c>
      <c r="AI38">
        <f t="shared" si="6"/>
        <v>0</v>
      </c>
      <c r="AK38">
        <f t="shared" si="7"/>
        <v>0</v>
      </c>
    </row>
    <row r="39" spans="30:37" x14ac:dyDescent="0.25">
      <c r="AE39">
        <f t="shared" si="4"/>
        <v>0</v>
      </c>
      <c r="AG39">
        <f t="shared" si="5"/>
        <v>0</v>
      </c>
      <c r="AI39">
        <f t="shared" si="6"/>
        <v>0</v>
      </c>
      <c r="AK39">
        <f t="shared" si="7"/>
        <v>0</v>
      </c>
    </row>
    <row r="40" spans="30:37" x14ac:dyDescent="0.25">
      <c r="AE40">
        <f t="shared" si="4"/>
        <v>0</v>
      </c>
      <c r="AG40">
        <f t="shared" si="5"/>
        <v>0</v>
      </c>
      <c r="AI40">
        <f t="shared" si="6"/>
        <v>0</v>
      </c>
      <c r="AK40">
        <f t="shared" si="7"/>
        <v>0</v>
      </c>
    </row>
    <row r="41" spans="30:37" x14ac:dyDescent="0.25">
      <c r="AE41">
        <f t="shared" si="4"/>
        <v>0</v>
      </c>
      <c r="AG41">
        <f t="shared" si="5"/>
        <v>0</v>
      </c>
      <c r="AI41">
        <f t="shared" si="6"/>
        <v>0</v>
      </c>
      <c r="AK41">
        <f t="shared" si="7"/>
        <v>0</v>
      </c>
    </row>
    <row r="42" spans="30:37" x14ac:dyDescent="0.25">
      <c r="AD42" t="s">
        <v>49</v>
      </c>
      <c r="AE42">
        <f t="shared" si="4"/>
        <v>0</v>
      </c>
      <c r="AG42">
        <f t="shared" si="5"/>
        <v>0</v>
      </c>
      <c r="AI42">
        <f t="shared" si="6"/>
        <v>0</v>
      </c>
      <c r="AK42">
        <f t="shared" si="7"/>
        <v>0</v>
      </c>
    </row>
    <row r="43" spans="30:37" x14ac:dyDescent="0.25">
      <c r="AD43" t="e">
        <f>COUNTIF(AE:AE,"BUNCH GS")/Y2*100</f>
        <v>#DIV/0!</v>
      </c>
      <c r="AE43">
        <f t="shared" si="4"/>
        <v>0</v>
      </c>
      <c r="AG43">
        <f t="shared" si="5"/>
        <v>0</v>
      </c>
      <c r="AI43">
        <f t="shared" si="6"/>
        <v>0</v>
      </c>
      <c r="AK43">
        <f t="shared" si="7"/>
        <v>0</v>
      </c>
    </row>
    <row r="44" spans="30:37" x14ac:dyDescent="0.25">
      <c r="AE44">
        <f t="shared" si="4"/>
        <v>0</v>
      </c>
      <c r="AG44">
        <f t="shared" si="5"/>
        <v>0</v>
      </c>
      <c r="AI44">
        <f t="shared" si="6"/>
        <v>0</v>
      </c>
      <c r="AJ44" t="s">
        <v>45</v>
      </c>
      <c r="AK44">
        <f t="shared" si="7"/>
        <v>0</v>
      </c>
    </row>
    <row r="45" spans="30:37" x14ac:dyDescent="0.25">
      <c r="AE45">
        <f t="shared" si="4"/>
        <v>0</v>
      </c>
      <c r="AG45">
        <f t="shared" si="5"/>
        <v>0</v>
      </c>
      <c r="AI45">
        <f t="shared" si="6"/>
        <v>0</v>
      </c>
      <c r="AJ45" t="e">
        <f>COUNTIF(AK:AK, "SLOT TWIN GW")/AB2*100</f>
        <v>#DIV/0!</v>
      </c>
      <c r="AK45">
        <f t="shared" si="7"/>
        <v>0</v>
      </c>
    </row>
    <row r="46" spans="30:37" x14ac:dyDescent="0.25">
      <c r="AE46">
        <f t="shared" si="4"/>
        <v>0</v>
      </c>
      <c r="AG46">
        <f t="shared" si="5"/>
        <v>0</v>
      </c>
      <c r="AI46">
        <f t="shared" si="6"/>
        <v>0</v>
      </c>
      <c r="AK46">
        <f t="shared" si="7"/>
        <v>0</v>
      </c>
    </row>
    <row r="47" spans="30:37" x14ac:dyDescent="0.25">
      <c r="AE47">
        <f t="shared" si="4"/>
        <v>0</v>
      </c>
      <c r="AG47">
        <f t="shared" si="5"/>
        <v>0</v>
      </c>
      <c r="AI47">
        <f t="shared" si="6"/>
        <v>0</v>
      </c>
      <c r="AK47">
        <f t="shared" si="7"/>
        <v>0</v>
      </c>
    </row>
    <row r="48" spans="30:37" x14ac:dyDescent="0.25">
      <c r="AE48">
        <f t="shared" si="4"/>
        <v>0</v>
      </c>
      <c r="AG48">
        <f t="shared" si="5"/>
        <v>0</v>
      </c>
      <c r="AH48" t="s">
        <v>39</v>
      </c>
      <c r="AI48">
        <f t="shared" si="6"/>
        <v>0</v>
      </c>
      <c r="AK48">
        <f t="shared" si="7"/>
        <v>0</v>
      </c>
    </row>
    <row r="49" spans="30:37" x14ac:dyDescent="0.25">
      <c r="AE49">
        <f t="shared" si="4"/>
        <v>0</v>
      </c>
      <c r="AG49">
        <f t="shared" si="5"/>
        <v>0</v>
      </c>
      <c r="AH49" t="e">
        <f>COUNTIF(AI:AI,"LOOSE STACK PISTOL")/AA2*100</f>
        <v>#DIV/0!</v>
      </c>
      <c r="AI49">
        <f t="shared" si="6"/>
        <v>0</v>
      </c>
      <c r="AK49">
        <f t="shared" si="7"/>
        <v>0</v>
      </c>
    </row>
    <row r="50" spans="30:37" x14ac:dyDescent="0.25">
      <c r="AE50">
        <f t="shared" si="4"/>
        <v>0</v>
      </c>
      <c r="AG50">
        <f t="shared" si="5"/>
        <v>0</v>
      </c>
      <c r="AI50">
        <f t="shared" si="6"/>
        <v>0</v>
      </c>
      <c r="AK50">
        <f t="shared" si="7"/>
        <v>0</v>
      </c>
    </row>
    <row r="51" spans="30:37" x14ac:dyDescent="0.25">
      <c r="AE51">
        <f t="shared" si="4"/>
        <v>0</v>
      </c>
      <c r="AG51">
        <f t="shared" si="5"/>
        <v>0</v>
      </c>
      <c r="AI51">
        <f t="shared" si="6"/>
        <v>0</v>
      </c>
      <c r="AK51">
        <f t="shared" si="7"/>
        <v>0</v>
      </c>
    </row>
    <row r="52" spans="30:37" x14ac:dyDescent="0.25">
      <c r="AE52">
        <f t="shared" si="4"/>
        <v>0</v>
      </c>
      <c r="AG52">
        <f t="shared" si="5"/>
        <v>0</v>
      </c>
      <c r="AI52">
        <f t="shared" si="6"/>
        <v>0</v>
      </c>
      <c r="AK52">
        <f t="shared" si="7"/>
        <v>0</v>
      </c>
    </row>
    <row r="53" spans="30:37" x14ac:dyDescent="0.25">
      <c r="AE53">
        <f t="shared" si="4"/>
        <v>0</v>
      </c>
      <c r="AG53">
        <f t="shared" si="5"/>
        <v>0</v>
      </c>
      <c r="AI53">
        <f t="shared" si="6"/>
        <v>0</v>
      </c>
      <c r="AK53">
        <f t="shared" si="7"/>
        <v>0</v>
      </c>
    </row>
    <row r="54" spans="30:37" x14ac:dyDescent="0.25">
      <c r="AE54">
        <f t="shared" si="4"/>
        <v>0</v>
      </c>
      <c r="AG54">
        <f t="shared" si="5"/>
        <v>0</v>
      </c>
      <c r="AI54">
        <f t="shared" si="6"/>
        <v>0</v>
      </c>
      <c r="AK54">
        <f t="shared" si="7"/>
        <v>0</v>
      </c>
    </row>
    <row r="55" spans="30:37" x14ac:dyDescent="0.25">
      <c r="AE55">
        <f t="shared" si="4"/>
        <v>0</v>
      </c>
      <c r="AG55">
        <f t="shared" si="5"/>
        <v>0</v>
      </c>
      <c r="AI55">
        <f t="shared" si="6"/>
        <v>0</v>
      </c>
      <c r="AK55">
        <f t="shared" si="7"/>
        <v>0</v>
      </c>
    </row>
    <row r="56" spans="30:37" x14ac:dyDescent="0.25">
      <c r="AE56">
        <f t="shared" si="4"/>
        <v>0</v>
      </c>
      <c r="AG56">
        <f t="shared" si="5"/>
        <v>0</v>
      </c>
      <c r="AI56">
        <f t="shared" si="6"/>
        <v>0</v>
      </c>
      <c r="AK56">
        <f t="shared" si="7"/>
        <v>0</v>
      </c>
    </row>
    <row r="57" spans="30:37" x14ac:dyDescent="0.25">
      <c r="AE57">
        <f t="shared" si="4"/>
        <v>0</v>
      </c>
      <c r="AG57">
        <f t="shared" si="5"/>
        <v>0</v>
      </c>
      <c r="AI57">
        <f t="shared" si="6"/>
        <v>0</v>
      </c>
      <c r="AK57">
        <f t="shared" si="7"/>
        <v>0</v>
      </c>
    </row>
    <row r="58" spans="30:37" x14ac:dyDescent="0.25">
      <c r="AE58">
        <f t="shared" si="4"/>
        <v>0</v>
      </c>
      <c r="AG58">
        <f t="shared" si="5"/>
        <v>0</v>
      </c>
      <c r="AI58">
        <f t="shared" si="6"/>
        <v>0</v>
      </c>
      <c r="AK58">
        <f t="shared" si="7"/>
        <v>0</v>
      </c>
    </row>
    <row r="59" spans="30:37" x14ac:dyDescent="0.25">
      <c r="AE59">
        <f t="shared" si="4"/>
        <v>0</v>
      </c>
      <c r="AG59">
        <f t="shared" si="5"/>
        <v>0</v>
      </c>
      <c r="AI59">
        <f t="shared" si="6"/>
        <v>0</v>
      </c>
      <c r="AK59">
        <f t="shared" si="7"/>
        <v>0</v>
      </c>
    </row>
    <row r="60" spans="30:37" x14ac:dyDescent="0.25">
      <c r="AE60">
        <f t="shared" si="4"/>
        <v>0</v>
      </c>
      <c r="AG60">
        <f t="shared" si="5"/>
        <v>0</v>
      </c>
      <c r="AI60">
        <f t="shared" si="6"/>
        <v>0</v>
      </c>
      <c r="AK60">
        <f t="shared" si="7"/>
        <v>0</v>
      </c>
    </row>
    <row r="61" spans="30:37" x14ac:dyDescent="0.25">
      <c r="AD61" t="s">
        <v>39</v>
      </c>
      <c r="AE61">
        <f t="shared" si="4"/>
        <v>0</v>
      </c>
      <c r="AG61">
        <f t="shared" si="5"/>
        <v>0</v>
      </c>
      <c r="AI61">
        <f t="shared" si="6"/>
        <v>0</v>
      </c>
      <c r="AK61">
        <f t="shared" si="7"/>
        <v>0</v>
      </c>
    </row>
    <row r="62" spans="30:37" x14ac:dyDescent="0.25">
      <c r="AD62" t="e">
        <f>COUNTIF(AE:AE,"LOOSE STACK PISTOL")/Y2*100</f>
        <v>#DIV/0!</v>
      </c>
      <c r="AE62">
        <f t="shared" si="4"/>
        <v>0</v>
      </c>
      <c r="AG62">
        <f t="shared" si="5"/>
        <v>0</v>
      </c>
      <c r="AI62">
        <f t="shared" si="6"/>
        <v>0</v>
      </c>
      <c r="AK62">
        <f t="shared" si="7"/>
        <v>0</v>
      </c>
    </row>
    <row r="63" spans="30:37" x14ac:dyDescent="0.25">
      <c r="AE63">
        <f t="shared" si="4"/>
        <v>0</v>
      </c>
      <c r="AG63">
        <f t="shared" si="5"/>
        <v>0</v>
      </c>
      <c r="AI63">
        <f t="shared" si="6"/>
        <v>0</v>
      </c>
      <c r="AK63">
        <f t="shared" si="7"/>
        <v>0</v>
      </c>
    </row>
    <row r="64" spans="30:37" x14ac:dyDescent="0.25">
      <c r="AE64">
        <f t="shared" si="4"/>
        <v>0</v>
      </c>
      <c r="AG64">
        <f t="shared" si="5"/>
        <v>0</v>
      </c>
      <c r="AI64">
        <f t="shared" si="6"/>
        <v>0</v>
      </c>
      <c r="AK64">
        <f t="shared" si="7"/>
        <v>0</v>
      </c>
    </row>
    <row r="65" spans="30:37" x14ac:dyDescent="0.25">
      <c r="AE65">
        <f t="shared" si="4"/>
        <v>0</v>
      </c>
      <c r="AG65">
        <f t="shared" si="5"/>
        <v>0</v>
      </c>
      <c r="AH65" t="s">
        <v>35</v>
      </c>
      <c r="AI65">
        <f t="shared" si="6"/>
        <v>0</v>
      </c>
      <c r="AK65">
        <f t="shared" si="7"/>
        <v>0</v>
      </c>
    </row>
    <row r="66" spans="30:37" x14ac:dyDescent="0.25">
      <c r="AE66">
        <f t="shared" ref="AE66:AE97" si="8">IF(E:E=1,I:I,0)</f>
        <v>0</v>
      </c>
      <c r="AG66">
        <f t="shared" ref="AG66:AG97" si="9">IF(E:E=2,I:I,0)</f>
        <v>0</v>
      </c>
      <c r="AH66" t="e">
        <f>COUNTIF(AI:AI,"QUADS SLOT")/AA2*100</f>
        <v>#DIV/0!</v>
      </c>
      <c r="AI66">
        <f t="shared" ref="AI66:AI97" si="10">IF(E:E=3,I:I,0)</f>
        <v>0</v>
      </c>
      <c r="AK66">
        <f t="shared" ref="AK66:AK97" si="11">IF(E:E=4,I:I,0)</f>
        <v>0</v>
      </c>
    </row>
    <row r="67" spans="30:37" x14ac:dyDescent="0.25">
      <c r="AE67">
        <f t="shared" si="8"/>
        <v>0</v>
      </c>
      <c r="AG67">
        <f t="shared" si="9"/>
        <v>0</v>
      </c>
      <c r="AI67">
        <f t="shared" si="10"/>
        <v>0</v>
      </c>
      <c r="AK67">
        <f t="shared" si="11"/>
        <v>0</v>
      </c>
    </row>
    <row r="68" spans="30:37" x14ac:dyDescent="0.25">
      <c r="AE68">
        <f t="shared" si="8"/>
        <v>0</v>
      </c>
      <c r="AG68">
        <f t="shared" si="9"/>
        <v>0</v>
      </c>
      <c r="AI68">
        <f t="shared" si="10"/>
        <v>0</v>
      </c>
      <c r="AK68">
        <f t="shared" si="11"/>
        <v>0</v>
      </c>
    </row>
    <row r="69" spans="30:37" x14ac:dyDescent="0.25">
      <c r="AE69">
        <f t="shared" si="8"/>
        <v>0</v>
      </c>
      <c r="AG69">
        <f t="shared" si="9"/>
        <v>0</v>
      </c>
      <c r="AI69">
        <f t="shared" si="10"/>
        <v>0</v>
      </c>
      <c r="AK69">
        <f t="shared" si="11"/>
        <v>0</v>
      </c>
    </row>
    <row r="70" spans="30:37" x14ac:dyDescent="0.25">
      <c r="AE70">
        <f t="shared" si="8"/>
        <v>0</v>
      </c>
      <c r="AG70">
        <f t="shared" si="9"/>
        <v>0</v>
      </c>
      <c r="AI70">
        <f t="shared" si="10"/>
        <v>0</v>
      </c>
      <c r="AK70">
        <f t="shared" si="11"/>
        <v>0</v>
      </c>
    </row>
    <row r="71" spans="30:37" x14ac:dyDescent="0.25">
      <c r="AE71">
        <f t="shared" si="8"/>
        <v>0</v>
      </c>
      <c r="AG71">
        <f t="shared" si="9"/>
        <v>0</v>
      </c>
      <c r="AI71">
        <f t="shared" si="10"/>
        <v>0</v>
      </c>
      <c r="AK71">
        <f t="shared" si="11"/>
        <v>0</v>
      </c>
    </row>
    <row r="72" spans="30:37" x14ac:dyDescent="0.25">
      <c r="AE72">
        <f t="shared" si="8"/>
        <v>0</v>
      </c>
      <c r="AG72">
        <f t="shared" si="9"/>
        <v>0</v>
      </c>
      <c r="AI72">
        <f t="shared" si="10"/>
        <v>0</v>
      </c>
      <c r="AK72">
        <f t="shared" si="11"/>
        <v>0</v>
      </c>
    </row>
    <row r="73" spans="30:37" x14ac:dyDescent="0.25">
      <c r="AD73" t="s">
        <v>56</v>
      </c>
      <c r="AE73">
        <f t="shared" si="8"/>
        <v>0</v>
      </c>
      <c r="AG73">
        <f t="shared" si="9"/>
        <v>0</v>
      </c>
      <c r="AI73">
        <f t="shared" si="10"/>
        <v>0</v>
      </c>
      <c r="AK73">
        <f t="shared" si="11"/>
        <v>0</v>
      </c>
    </row>
    <row r="74" spans="30:37" x14ac:dyDescent="0.25">
      <c r="AD74" t="e">
        <f>COUNTIF(AE:AE,"BASTARD UNBALANCED")/Y2*100</f>
        <v>#DIV/0!</v>
      </c>
      <c r="AE74">
        <f t="shared" si="8"/>
        <v>0</v>
      </c>
      <c r="AG74">
        <f t="shared" si="9"/>
        <v>0</v>
      </c>
      <c r="AI74">
        <f t="shared" si="10"/>
        <v>0</v>
      </c>
      <c r="AK74">
        <f t="shared" si="11"/>
        <v>0</v>
      </c>
    </row>
    <row r="75" spans="30:37" x14ac:dyDescent="0.25">
      <c r="AE75">
        <f t="shared" si="8"/>
        <v>0</v>
      </c>
      <c r="AG75">
        <f t="shared" si="9"/>
        <v>0</v>
      </c>
      <c r="AI75">
        <f t="shared" si="10"/>
        <v>0</v>
      </c>
      <c r="AK75">
        <f t="shared" si="11"/>
        <v>0</v>
      </c>
    </row>
    <row r="76" spans="30:37" x14ac:dyDescent="0.25">
      <c r="AE76">
        <f t="shared" si="8"/>
        <v>0</v>
      </c>
      <c r="AG76">
        <f t="shared" si="9"/>
        <v>0</v>
      </c>
      <c r="AI76">
        <f t="shared" si="10"/>
        <v>0</v>
      </c>
      <c r="AK76">
        <f t="shared" si="11"/>
        <v>0</v>
      </c>
    </row>
    <row r="77" spans="30:37" x14ac:dyDescent="0.25">
      <c r="AD77" t="s">
        <v>40</v>
      </c>
      <c r="AE77">
        <f t="shared" si="8"/>
        <v>0</v>
      </c>
      <c r="AG77">
        <f t="shared" si="9"/>
        <v>0</v>
      </c>
      <c r="AI77">
        <f t="shared" si="10"/>
        <v>0</v>
      </c>
      <c r="AK77">
        <f t="shared" si="11"/>
        <v>0</v>
      </c>
    </row>
    <row r="78" spans="30:37" x14ac:dyDescent="0.25">
      <c r="AD78" t="e">
        <f>AD74</f>
        <v>#DIV/0!</v>
      </c>
      <c r="AE78">
        <f t="shared" si="8"/>
        <v>0</v>
      </c>
      <c r="AG78">
        <f t="shared" si="9"/>
        <v>0</v>
      </c>
      <c r="AI78">
        <f t="shared" si="10"/>
        <v>0</v>
      </c>
      <c r="AK78">
        <f t="shared" si="11"/>
        <v>0</v>
      </c>
    </row>
    <row r="79" spans="30:37" x14ac:dyDescent="0.25">
      <c r="AE79">
        <f t="shared" si="8"/>
        <v>0</v>
      </c>
      <c r="AG79">
        <f t="shared" si="9"/>
        <v>0</v>
      </c>
      <c r="AH79" t="s">
        <v>33</v>
      </c>
      <c r="AI79">
        <f t="shared" si="10"/>
        <v>0</v>
      </c>
      <c r="AK79">
        <f t="shared" si="11"/>
        <v>0</v>
      </c>
    </row>
    <row r="80" spans="30:37" x14ac:dyDescent="0.25">
      <c r="AD80" t="s">
        <v>41</v>
      </c>
      <c r="AE80">
        <f t="shared" si="8"/>
        <v>0</v>
      </c>
      <c r="AG80">
        <f t="shared" si="9"/>
        <v>0</v>
      </c>
      <c r="AH80" t="e">
        <f>COUNTIF(AI:AI,"LOOSE STACK")/AA2*100</f>
        <v>#DIV/0!</v>
      </c>
      <c r="AI80">
        <f t="shared" si="10"/>
        <v>0</v>
      </c>
      <c r="AK80">
        <f t="shared" si="11"/>
        <v>0</v>
      </c>
    </row>
    <row r="81" spans="30:37" x14ac:dyDescent="0.25">
      <c r="AD81" t="e">
        <f>COUNTIF(AE:AE,"EMPTY TRE WING OVER")/Y2*100</f>
        <v>#DIV/0!</v>
      </c>
      <c r="AE81">
        <f t="shared" si="8"/>
        <v>0</v>
      </c>
      <c r="AG81">
        <f t="shared" si="9"/>
        <v>0</v>
      </c>
      <c r="AI81">
        <f t="shared" si="10"/>
        <v>0</v>
      </c>
      <c r="AK81">
        <f t="shared" si="11"/>
        <v>0</v>
      </c>
    </row>
    <row r="82" spans="30:37" x14ac:dyDescent="0.25">
      <c r="AE82">
        <f t="shared" si="8"/>
        <v>0</v>
      </c>
      <c r="AG82">
        <f t="shared" si="9"/>
        <v>0</v>
      </c>
      <c r="AI82">
        <f t="shared" si="10"/>
        <v>0</v>
      </c>
      <c r="AK82">
        <f t="shared" si="11"/>
        <v>0</v>
      </c>
    </row>
    <row r="83" spans="30:37" x14ac:dyDescent="0.25">
      <c r="AE83">
        <f t="shared" si="8"/>
        <v>0</v>
      </c>
      <c r="AG83">
        <f t="shared" si="9"/>
        <v>0</v>
      </c>
      <c r="AI83">
        <f t="shared" si="10"/>
        <v>0</v>
      </c>
      <c r="AJ83" t="s">
        <v>42</v>
      </c>
      <c r="AK83">
        <f t="shared" si="11"/>
        <v>0</v>
      </c>
    </row>
    <row r="84" spans="30:37" x14ac:dyDescent="0.25">
      <c r="AE84">
        <f t="shared" si="8"/>
        <v>0</v>
      </c>
      <c r="AG84">
        <f t="shared" si="9"/>
        <v>0</v>
      </c>
      <c r="AI84">
        <f t="shared" si="10"/>
        <v>0</v>
      </c>
      <c r="AJ84" t="e">
        <f>COUNTIF(AK:AK, "TIGHT BUNCH GW")/AB2*100</f>
        <v>#DIV/0!</v>
      </c>
      <c r="AK84">
        <f t="shared" si="11"/>
        <v>0</v>
      </c>
    </row>
    <row r="85" spans="30:37" x14ac:dyDescent="0.25">
      <c r="AE85">
        <f t="shared" si="8"/>
        <v>0</v>
      </c>
      <c r="AG85">
        <f t="shared" si="9"/>
        <v>0</v>
      </c>
      <c r="AI85">
        <f t="shared" si="10"/>
        <v>0</v>
      </c>
      <c r="AK85">
        <f t="shared" si="11"/>
        <v>0</v>
      </c>
    </row>
    <row r="86" spans="30:37" x14ac:dyDescent="0.25">
      <c r="AE86">
        <f t="shared" si="8"/>
        <v>0</v>
      </c>
      <c r="AG86">
        <f t="shared" si="9"/>
        <v>0</v>
      </c>
      <c r="AI86">
        <f t="shared" si="10"/>
        <v>0</v>
      </c>
      <c r="AK86">
        <f t="shared" si="11"/>
        <v>0</v>
      </c>
    </row>
    <row r="87" spans="30:37" x14ac:dyDescent="0.25">
      <c r="AE87">
        <f t="shared" si="8"/>
        <v>0</v>
      </c>
      <c r="AG87">
        <f t="shared" si="9"/>
        <v>0</v>
      </c>
      <c r="AI87">
        <f t="shared" si="10"/>
        <v>0</v>
      </c>
      <c r="AK87">
        <f t="shared" si="11"/>
        <v>0</v>
      </c>
    </row>
    <row r="88" spans="30:37" x14ac:dyDescent="0.25">
      <c r="AE88">
        <f t="shared" si="8"/>
        <v>0</v>
      </c>
      <c r="AG88">
        <f t="shared" si="9"/>
        <v>0</v>
      </c>
      <c r="AI88">
        <f t="shared" si="10"/>
        <v>0</v>
      </c>
      <c r="AK88">
        <f t="shared" si="11"/>
        <v>0</v>
      </c>
    </row>
    <row r="89" spans="30:37" x14ac:dyDescent="0.25">
      <c r="AE89">
        <f t="shared" si="8"/>
        <v>0</v>
      </c>
      <c r="AG89">
        <f t="shared" si="9"/>
        <v>0</v>
      </c>
      <c r="AI89">
        <f t="shared" si="10"/>
        <v>0</v>
      </c>
      <c r="AK89">
        <f t="shared" si="11"/>
        <v>0</v>
      </c>
    </row>
    <row r="90" spans="30:37" x14ac:dyDescent="0.25">
      <c r="AE90">
        <f t="shared" si="8"/>
        <v>0</v>
      </c>
      <c r="AG90">
        <f t="shared" si="9"/>
        <v>0</v>
      </c>
      <c r="AI90">
        <f t="shared" si="10"/>
        <v>0</v>
      </c>
      <c r="AK90">
        <f t="shared" si="11"/>
        <v>0</v>
      </c>
    </row>
    <row r="91" spans="30:37" x14ac:dyDescent="0.25">
      <c r="AE91">
        <f t="shared" si="8"/>
        <v>0</v>
      </c>
      <c r="AG91">
        <f t="shared" si="9"/>
        <v>0</v>
      </c>
      <c r="AI91">
        <f t="shared" si="10"/>
        <v>0</v>
      </c>
      <c r="AK91">
        <f t="shared" si="11"/>
        <v>0</v>
      </c>
    </row>
    <row r="92" spans="30:37" x14ac:dyDescent="0.25">
      <c r="AE92">
        <f t="shared" si="8"/>
        <v>0</v>
      </c>
      <c r="AF92" t="s">
        <v>43</v>
      </c>
      <c r="AG92">
        <f t="shared" si="9"/>
        <v>0</v>
      </c>
      <c r="AI92">
        <f t="shared" si="10"/>
        <v>0</v>
      </c>
      <c r="AK92">
        <f t="shared" si="11"/>
        <v>0</v>
      </c>
    </row>
    <row r="93" spans="30:37" x14ac:dyDescent="0.25">
      <c r="AE93">
        <f t="shared" si="8"/>
        <v>0</v>
      </c>
      <c r="AF93" t="e">
        <f>COUNTIF(AG:AG, "TRIPS SLOT GS")/Z2*100</f>
        <v>#DIV/0!</v>
      </c>
      <c r="AG93">
        <f t="shared" si="9"/>
        <v>0</v>
      </c>
      <c r="AI93">
        <f t="shared" si="10"/>
        <v>0</v>
      </c>
      <c r="AK93">
        <f t="shared" si="11"/>
        <v>0</v>
      </c>
    </row>
    <row r="94" spans="30:37" x14ac:dyDescent="0.25">
      <c r="AE94">
        <f t="shared" si="8"/>
        <v>0</v>
      </c>
      <c r="AG94">
        <f t="shared" si="9"/>
        <v>0</v>
      </c>
      <c r="AI94">
        <f t="shared" si="10"/>
        <v>0</v>
      </c>
      <c r="AK94">
        <f t="shared" si="11"/>
        <v>0</v>
      </c>
    </row>
    <row r="95" spans="30:37" x14ac:dyDescent="0.25">
      <c r="AE95">
        <f t="shared" si="8"/>
        <v>0</v>
      </c>
      <c r="AG95">
        <f t="shared" si="9"/>
        <v>0</v>
      </c>
      <c r="AI95">
        <f t="shared" si="10"/>
        <v>0</v>
      </c>
      <c r="AK95">
        <f t="shared" si="11"/>
        <v>0</v>
      </c>
    </row>
    <row r="96" spans="30:37" x14ac:dyDescent="0.25">
      <c r="AE96">
        <f t="shared" si="8"/>
        <v>0</v>
      </c>
      <c r="AG96">
        <f t="shared" si="9"/>
        <v>0</v>
      </c>
      <c r="AI96">
        <f t="shared" si="10"/>
        <v>0</v>
      </c>
      <c r="AK96">
        <f t="shared" si="11"/>
        <v>0</v>
      </c>
    </row>
    <row r="97" spans="30:37" x14ac:dyDescent="0.25">
      <c r="AE97">
        <f t="shared" si="8"/>
        <v>0</v>
      </c>
      <c r="AG97">
        <f t="shared" si="9"/>
        <v>0</v>
      </c>
      <c r="AI97">
        <f t="shared" si="10"/>
        <v>0</v>
      </c>
      <c r="AK97">
        <f t="shared" si="11"/>
        <v>0</v>
      </c>
    </row>
    <row r="98" spans="30:37" x14ac:dyDescent="0.25">
      <c r="AE98">
        <f t="shared" ref="AE98:AE129" si="12">IF(E:E=1,I:I,0)</f>
        <v>0</v>
      </c>
      <c r="AG98">
        <f t="shared" ref="AG98:AG129" si="13">IF(E:E=2,I:I,0)</f>
        <v>0</v>
      </c>
      <c r="AI98">
        <f t="shared" ref="AI98:AI129" si="14">IF(E:E=3,I:I,0)</f>
        <v>0</v>
      </c>
      <c r="AJ98" t="s">
        <v>32</v>
      </c>
      <c r="AK98">
        <f t="shared" ref="AK98:AK129" si="15">IF(E:E=4,I:I,0)</f>
        <v>0</v>
      </c>
    </row>
    <row r="99" spans="30:37" x14ac:dyDescent="0.25">
      <c r="AE99">
        <f t="shared" si="12"/>
        <v>0</v>
      </c>
      <c r="AF99" t="s">
        <v>44</v>
      </c>
      <c r="AG99">
        <f t="shared" si="13"/>
        <v>0</v>
      </c>
      <c r="AI99">
        <f t="shared" si="14"/>
        <v>0</v>
      </c>
      <c r="AJ99" t="e">
        <f>COUNTIF(AK:AK, "TRIPS GW")/AB2*100</f>
        <v>#DIV/0!</v>
      </c>
      <c r="AK99">
        <f t="shared" si="15"/>
        <v>0</v>
      </c>
    </row>
    <row r="100" spans="30:37" x14ac:dyDescent="0.25">
      <c r="AE100">
        <f t="shared" si="12"/>
        <v>0</v>
      </c>
      <c r="AF100" t="e">
        <f>COUNTIF(AG:AG, "QUADS EMPTY")/Z2*100</f>
        <v>#DIV/0!</v>
      </c>
      <c r="AG100">
        <f t="shared" si="13"/>
        <v>0</v>
      </c>
      <c r="AI100">
        <f t="shared" si="14"/>
        <v>0</v>
      </c>
      <c r="AK100">
        <f t="shared" si="15"/>
        <v>0</v>
      </c>
    </row>
    <row r="101" spans="30:37" x14ac:dyDescent="0.25">
      <c r="AE101">
        <f t="shared" si="12"/>
        <v>0</v>
      </c>
      <c r="AG101">
        <f t="shared" si="13"/>
        <v>0</v>
      </c>
      <c r="AI101">
        <f t="shared" si="14"/>
        <v>0</v>
      </c>
      <c r="AK101">
        <f t="shared" si="15"/>
        <v>0</v>
      </c>
    </row>
    <row r="102" spans="30:37" x14ac:dyDescent="0.25">
      <c r="AD102" t="s">
        <v>55</v>
      </c>
      <c r="AE102">
        <f t="shared" si="12"/>
        <v>0</v>
      </c>
      <c r="AG102">
        <f t="shared" si="13"/>
        <v>0</v>
      </c>
      <c r="AI102">
        <f t="shared" si="14"/>
        <v>0</v>
      </c>
      <c r="AK102">
        <f t="shared" si="15"/>
        <v>0</v>
      </c>
    </row>
    <row r="103" spans="30:37" x14ac:dyDescent="0.25">
      <c r="AD103" t="e">
        <f>COUNTIF(AE:AE,"SLOT TWIN GS")/Y2*100</f>
        <v>#DIV/0!</v>
      </c>
      <c r="AE103">
        <f t="shared" si="12"/>
        <v>0</v>
      </c>
      <c r="AF103" t="s">
        <v>42</v>
      </c>
      <c r="AG103">
        <f t="shared" si="13"/>
        <v>0</v>
      </c>
      <c r="AI103">
        <f t="shared" si="14"/>
        <v>0</v>
      </c>
      <c r="AK103">
        <f t="shared" si="15"/>
        <v>0</v>
      </c>
    </row>
    <row r="104" spans="30:37" x14ac:dyDescent="0.25">
      <c r="AD104" t="s">
        <v>45</v>
      </c>
      <c r="AE104">
        <f t="shared" si="12"/>
        <v>0</v>
      </c>
      <c r="AF104" t="e">
        <f>COUNTIF(AG:AG, "TIGHT BUNCH GW")/Z2*100</f>
        <v>#DIV/0!</v>
      </c>
      <c r="AG104">
        <f t="shared" si="13"/>
        <v>0</v>
      </c>
      <c r="AI104">
        <f t="shared" si="14"/>
        <v>0</v>
      </c>
      <c r="AK104">
        <f t="shared" si="15"/>
        <v>0</v>
      </c>
    </row>
    <row r="105" spans="30:37" x14ac:dyDescent="0.25">
      <c r="AD105" t="e">
        <f>COUNTIF(AE:AE,"SLOT TWIN GW")/Y2*100</f>
        <v>#DIV/0!</v>
      </c>
      <c r="AE105">
        <f t="shared" si="12"/>
        <v>0</v>
      </c>
      <c r="AG105">
        <f t="shared" si="13"/>
        <v>0</v>
      </c>
      <c r="AI105">
        <f t="shared" si="14"/>
        <v>0</v>
      </c>
      <c r="AK105">
        <f t="shared" si="15"/>
        <v>0</v>
      </c>
    </row>
    <row r="106" spans="30:37" x14ac:dyDescent="0.25">
      <c r="AD106" t="s">
        <v>46</v>
      </c>
      <c r="AE106">
        <f t="shared" si="12"/>
        <v>0</v>
      </c>
      <c r="AG106">
        <f t="shared" si="13"/>
        <v>0</v>
      </c>
      <c r="AI106">
        <f t="shared" si="14"/>
        <v>0</v>
      </c>
      <c r="AK106">
        <f t="shared" si="15"/>
        <v>0</v>
      </c>
    </row>
    <row r="107" spans="30:37" x14ac:dyDescent="0.25">
      <c r="AD107" t="e">
        <f>COUNTIF(AE:AE,"TRIPS STACK GS")/Y2*100</f>
        <v>#DIV/0!</v>
      </c>
      <c r="AE107">
        <f t="shared" si="12"/>
        <v>0</v>
      </c>
      <c r="AG107">
        <f t="shared" si="13"/>
        <v>0</v>
      </c>
      <c r="AI107">
        <f t="shared" si="14"/>
        <v>0</v>
      </c>
      <c r="AK107">
        <f t="shared" si="15"/>
        <v>0</v>
      </c>
    </row>
    <row r="108" spans="30:37" x14ac:dyDescent="0.25">
      <c r="AE108">
        <f t="shared" si="12"/>
        <v>0</v>
      </c>
      <c r="AG108">
        <f t="shared" si="13"/>
        <v>0</v>
      </c>
      <c r="AI108">
        <f t="shared" si="14"/>
        <v>0</v>
      </c>
      <c r="AK108">
        <f t="shared" si="15"/>
        <v>0</v>
      </c>
    </row>
    <row r="109" spans="30:37" x14ac:dyDescent="0.25">
      <c r="AE109">
        <f t="shared" si="12"/>
        <v>0</v>
      </c>
      <c r="AG109">
        <f t="shared" si="13"/>
        <v>0</v>
      </c>
      <c r="AI109">
        <f t="shared" si="14"/>
        <v>0</v>
      </c>
      <c r="AK109">
        <f t="shared" si="15"/>
        <v>0</v>
      </c>
    </row>
    <row r="110" spans="30:37" x14ac:dyDescent="0.25">
      <c r="AE110">
        <f t="shared" si="12"/>
        <v>0</v>
      </c>
      <c r="AG110">
        <f t="shared" si="13"/>
        <v>0</v>
      </c>
      <c r="AI110">
        <f t="shared" si="14"/>
        <v>0</v>
      </c>
      <c r="AK110">
        <f t="shared" si="15"/>
        <v>0</v>
      </c>
    </row>
    <row r="111" spans="30:37" x14ac:dyDescent="0.25">
      <c r="AE111">
        <f t="shared" si="12"/>
        <v>0</v>
      </c>
      <c r="AG111">
        <f t="shared" si="13"/>
        <v>0</v>
      </c>
      <c r="AI111">
        <f t="shared" si="14"/>
        <v>0</v>
      </c>
      <c r="AK111">
        <f t="shared" si="15"/>
        <v>0</v>
      </c>
    </row>
    <row r="112" spans="30:37" x14ac:dyDescent="0.25">
      <c r="AE112">
        <f t="shared" si="12"/>
        <v>0</v>
      </c>
      <c r="AG112">
        <f t="shared" si="13"/>
        <v>0</v>
      </c>
      <c r="AI112">
        <f t="shared" si="14"/>
        <v>0</v>
      </c>
      <c r="AJ112" t="s">
        <v>31</v>
      </c>
      <c r="AK112">
        <f t="shared" si="15"/>
        <v>0</v>
      </c>
    </row>
    <row r="113" spans="30:37" x14ac:dyDescent="0.25">
      <c r="AD113" t="s">
        <v>57</v>
      </c>
      <c r="AE113">
        <f t="shared" si="12"/>
        <v>0</v>
      </c>
      <c r="AG113">
        <f t="shared" si="13"/>
        <v>0</v>
      </c>
      <c r="AI113">
        <f t="shared" si="14"/>
        <v>0</v>
      </c>
      <c r="AJ113" t="e">
        <f>COUNTIF(AK:AK, "EMPTY")/AB2*100</f>
        <v>#DIV/0!</v>
      </c>
      <c r="AK113">
        <f t="shared" si="15"/>
        <v>0</v>
      </c>
    </row>
    <row r="114" spans="30:37" x14ac:dyDescent="0.25">
      <c r="AD114" t="e">
        <f>COUNTIF(AE:AE,"WICKLIFFE EMPTY")/Y2*100</f>
        <v>#DIV/0!</v>
      </c>
      <c r="AE114">
        <f t="shared" si="12"/>
        <v>0</v>
      </c>
      <c r="AG114">
        <f t="shared" si="13"/>
        <v>0</v>
      </c>
      <c r="AI114">
        <f t="shared" si="14"/>
        <v>0</v>
      </c>
      <c r="AK114">
        <f t="shared" si="15"/>
        <v>0</v>
      </c>
    </row>
    <row r="115" spans="30:37" x14ac:dyDescent="0.25">
      <c r="AD115" t="s">
        <v>47</v>
      </c>
      <c r="AE115">
        <f t="shared" si="12"/>
        <v>0</v>
      </c>
      <c r="AG115">
        <f t="shared" si="13"/>
        <v>0</v>
      </c>
      <c r="AI115">
        <f t="shared" si="14"/>
        <v>0</v>
      </c>
      <c r="AK115">
        <f t="shared" si="15"/>
        <v>0</v>
      </c>
    </row>
    <row r="116" spans="30:37" x14ac:dyDescent="0.25">
      <c r="AD116" t="e">
        <f>COUNTIF(AE:AE,"TRIPS STACK GW")/Y2*100</f>
        <v>#DIV/0!</v>
      </c>
      <c r="AE116">
        <f t="shared" si="12"/>
        <v>0</v>
      </c>
      <c r="AF116" t="s">
        <v>47</v>
      </c>
      <c r="AG116">
        <f t="shared" si="13"/>
        <v>0</v>
      </c>
      <c r="AI116">
        <f t="shared" si="14"/>
        <v>0</v>
      </c>
      <c r="AK116">
        <f t="shared" si="15"/>
        <v>0</v>
      </c>
    </row>
    <row r="117" spans="30:37" x14ac:dyDescent="0.25">
      <c r="AE117">
        <f t="shared" si="12"/>
        <v>0</v>
      </c>
      <c r="AF117" t="e">
        <f>COUNTIF(AG:AG, "TRIPS STACK GW")/Z2*100</f>
        <v>#DIV/0!</v>
      </c>
      <c r="AG117">
        <f t="shared" si="13"/>
        <v>0</v>
      </c>
      <c r="AI117">
        <f t="shared" si="14"/>
        <v>0</v>
      </c>
      <c r="AK117">
        <f t="shared" si="15"/>
        <v>0</v>
      </c>
    </row>
    <row r="118" spans="30:37" x14ac:dyDescent="0.25">
      <c r="AE118">
        <f t="shared" si="12"/>
        <v>0</v>
      </c>
      <c r="AG118">
        <f t="shared" si="13"/>
        <v>0</v>
      </c>
      <c r="AI118">
        <f t="shared" si="14"/>
        <v>0</v>
      </c>
      <c r="AK118">
        <f t="shared" si="15"/>
        <v>0</v>
      </c>
    </row>
    <row r="119" spans="30:37" x14ac:dyDescent="0.25">
      <c r="AE119">
        <f t="shared" si="12"/>
        <v>0</v>
      </c>
      <c r="AG119">
        <f t="shared" si="13"/>
        <v>0</v>
      </c>
      <c r="AH119" t="s">
        <v>40</v>
      </c>
      <c r="AI119">
        <f t="shared" si="14"/>
        <v>0</v>
      </c>
      <c r="AK119">
        <f t="shared" si="15"/>
        <v>0</v>
      </c>
    </row>
    <row r="120" spans="30:37" x14ac:dyDescent="0.25">
      <c r="AE120">
        <f t="shared" si="12"/>
        <v>0</v>
      </c>
      <c r="AG120">
        <f t="shared" si="13"/>
        <v>0</v>
      </c>
      <c r="AH120" t="e">
        <f>COUNTIF(AI:AI,"TRIPS PISTOL")/AA2*100</f>
        <v>#DIV/0!</v>
      </c>
      <c r="AI120">
        <f t="shared" si="14"/>
        <v>0</v>
      </c>
      <c r="AK120">
        <f t="shared" si="15"/>
        <v>0</v>
      </c>
    </row>
    <row r="121" spans="30:37" x14ac:dyDescent="0.25">
      <c r="AE121">
        <f t="shared" si="12"/>
        <v>0</v>
      </c>
      <c r="AG121">
        <f t="shared" si="13"/>
        <v>0</v>
      </c>
      <c r="AI121">
        <f t="shared" si="14"/>
        <v>0</v>
      </c>
      <c r="AK121">
        <f t="shared" si="15"/>
        <v>0</v>
      </c>
    </row>
    <row r="122" spans="30:37" x14ac:dyDescent="0.25">
      <c r="AE122">
        <f t="shared" si="12"/>
        <v>0</v>
      </c>
      <c r="AG122">
        <f t="shared" si="13"/>
        <v>0</v>
      </c>
      <c r="AI122">
        <f t="shared" si="14"/>
        <v>0</v>
      </c>
      <c r="AJ122" t="s">
        <v>56</v>
      </c>
      <c r="AK122">
        <f t="shared" si="15"/>
        <v>0</v>
      </c>
    </row>
    <row r="123" spans="30:37" x14ac:dyDescent="0.25">
      <c r="AE123">
        <f t="shared" si="12"/>
        <v>0</v>
      </c>
      <c r="AG123">
        <f t="shared" si="13"/>
        <v>0</v>
      </c>
      <c r="AI123">
        <f t="shared" si="14"/>
        <v>0</v>
      </c>
      <c r="AJ123" t="e">
        <f>COUNTIF(AK:AK, "BASTARD UNBALANCED")/AB2*100</f>
        <v>#DIV/0!</v>
      </c>
      <c r="AK123">
        <f t="shared" si="15"/>
        <v>0</v>
      </c>
    </row>
    <row r="124" spans="30:37" x14ac:dyDescent="0.25">
      <c r="AE124">
        <f t="shared" si="12"/>
        <v>0</v>
      </c>
      <c r="AG124">
        <f t="shared" si="13"/>
        <v>0</v>
      </c>
      <c r="AI124">
        <f t="shared" si="14"/>
        <v>0</v>
      </c>
      <c r="AK124">
        <f t="shared" si="15"/>
        <v>0</v>
      </c>
    </row>
    <row r="125" spans="30:37" x14ac:dyDescent="0.25">
      <c r="AE125">
        <f t="shared" si="12"/>
        <v>0</v>
      </c>
      <c r="AG125">
        <f t="shared" si="13"/>
        <v>0</v>
      </c>
      <c r="AI125">
        <f t="shared" si="14"/>
        <v>0</v>
      </c>
      <c r="AK125">
        <f t="shared" si="15"/>
        <v>0</v>
      </c>
    </row>
    <row r="126" spans="30:37" x14ac:dyDescent="0.25">
      <c r="AE126">
        <f t="shared" si="12"/>
        <v>0</v>
      </c>
      <c r="AG126">
        <f t="shared" si="13"/>
        <v>0</v>
      </c>
      <c r="AH126" t="s">
        <v>36</v>
      </c>
      <c r="AI126">
        <f t="shared" si="14"/>
        <v>0</v>
      </c>
      <c r="AK126">
        <f t="shared" si="15"/>
        <v>0</v>
      </c>
    </row>
    <row r="127" spans="30:37" x14ac:dyDescent="0.25">
      <c r="AE127">
        <f t="shared" si="12"/>
        <v>0</v>
      </c>
      <c r="AG127">
        <f t="shared" si="13"/>
        <v>0</v>
      </c>
      <c r="AH127" t="e">
        <f>COUNTIF(AI:AI,"LOOSE PISTOL")/AA2*100</f>
        <v>#DIV/0!</v>
      </c>
      <c r="AI127">
        <f t="shared" si="14"/>
        <v>0</v>
      </c>
      <c r="AK127">
        <f t="shared" si="15"/>
        <v>0</v>
      </c>
    </row>
    <row r="128" spans="30:37" x14ac:dyDescent="0.25">
      <c r="AE128">
        <f t="shared" si="12"/>
        <v>0</v>
      </c>
      <c r="AG128">
        <f t="shared" si="13"/>
        <v>0</v>
      </c>
      <c r="AI128">
        <f t="shared" si="14"/>
        <v>0</v>
      </c>
      <c r="AK128">
        <f t="shared" si="15"/>
        <v>0</v>
      </c>
    </row>
    <row r="129" spans="30:37" x14ac:dyDescent="0.25">
      <c r="AE129">
        <f t="shared" si="12"/>
        <v>0</v>
      </c>
      <c r="AG129">
        <f t="shared" si="13"/>
        <v>0</v>
      </c>
      <c r="AI129">
        <f t="shared" si="14"/>
        <v>0</v>
      </c>
      <c r="AK129">
        <f t="shared" si="15"/>
        <v>0</v>
      </c>
    </row>
    <row r="130" spans="30:37" x14ac:dyDescent="0.25">
      <c r="AE130">
        <f t="shared" ref="AE130:AE159" si="16">IF(E:E=1,I:I,0)</f>
        <v>0</v>
      </c>
      <c r="AG130">
        <f t="shared" ref="AG130:AG159" si="17">IF(E:E=2,I:I,0)</f>
        <v>0</v>
      </c>
      <c r="AI130">
        <f t="shared" ref="AI130:AI159" si="18">IF(E:E=3,I:I,0)</f>
        <v>0</v>
      </c>
      <c r="AK130">
        <f t="shared" ref="AK130:AK159" si="19">IF(E:E=4,I:I,0)</f>
        <v>0</v>
      </c>
    </row>
    <row r="131" spans="30:37" x14ac:dyDescent="0.25">
      <c r="AE131">
        <f t="shared" si="16"/>
        <v>0</v>
      </c>
      <c r="AG131">
        <f t="shared" si="17"/>
        <v>0</v>
      </c>
      <c r="AI131">
        <f t="shared" si="18"/>
        <v>0</v>
      </c>
      <c r="AK131">
        <f t="shared" si="19"/>
        <v>0</v>
      </c>
    </row>
    <row r="132" spans="30:37" x14ac:dyDescent="0.25">
      <c r="AE132">
        <f t="shared" si="16"/>
        <v>0</v>
      </c>
      <c r="AG132">
        <f t="shared" si="17"/>
        <v>0</v>
      </c>
      <c r="AI132">
        <f t="shared" si="18"/>
        <v>0</v>
      </c>
      <c r="AK132">
        <f t="shared" si="19"/>
        <v>0</v>
      </c>
    </row>
    <row r="133" spans="30:37" x14ac:dyDescent="0.25">
      <c r="AE133">
        <f t="shared" si="16"/>
        <v>0</v>
      </c>
      <c r="AG133">
        <f t="shared" si="17"/>
        <v>0</v>
      </c>
      <c r="AI133">
        <f t="shared" si="18"/>
        <v>0</v>
      </c>
      <c r="AK133">
        <f t="shared" si="19"/>
        <v>0</v>
      </c>
    </row>
    <row r="134" spans="30:37" x14ac:dyDescent="0.25">
      <c r="AE134">
        <f t="shared" si="16"/>
        <v>0</v>
      </c>
      <c r="AG134">
        <f t="shared" si="17"/>
        <v>0</v>
      </c>
      <c r="AI134">
        <f t="shared" si="18"/>
        <v>0</v>
      </c>
      <c r="AK134">
        <f t="shared" si="19"/>
        <v>0</v>
      </c>
    </row>
    <row r="135" spans="30:37" x14ac:dyDescent="0.25">
      <c r="AE135">
        <f t="shared" si="16"/>
        <v>0</v>
      </c>
      <c r="AG135">
        <f t="shared" si="17"/>
        <v>0</v>
      </c>
      <c r="AI135">
        <f t="shared" si="18"/>
        <v>0</v>
      </c>
      <c r="AK135">
        <f t="shared" si="19"/>
        <v>0</v>
      </c>
    </row>
    <row r="136" spans="30:37" x14ac:dyDescent="0.25">
      <c r="AE136">
        <f t="shared" si="16"/>
        <v>0</v>
      </c>
      <c r="AG136">
        <f t="shared" si="17"/>
        <v>0</v>
      </c>
      <c r="AI136">
        <f t="shared" si="18"/>
        <v>0</v>
      </c>
      <c r="AK136">
        <f t="shared" si="19"/>
        <v>0</v>
      </c>
    </row>
    <row r="137" spans="30:37" x14ac:dyDescent="0.25">
      <c r="AE137">
        <f t="shared" si="16"/>
        <v>0</v>
      </c>
      <c r="AG137">
        <f t="shared" si="17"/>
        <v>0</v>
      </c>
      <c r="AI137">
        <f t="shared" si="18"/>
        <v>0</v>
      </c>
      <c r="AK137">
        <f t="shared" si="19"/>
        <v>0</v>
      </c>
    </row>
    <row r="138" spans="30:37" x14ac:dyDescent="0.25">
      <c r="AD138" t="s">
        <v>58</v>
      </c>
      <c r="AE138">
        <f t="shared" si="16"/>
        <v>0</v>
      </c>
      <c r="AG138">
        <f t="shared" si="17"/>
        <v>0</v>
      </c>
      <c r="AI138">
        <f t="shared" si="18"/>
        <v>0</v>
      </c>
      <c r="AK138">
        <f t="shared" si="19"/>
        <v>0</v>
      </c>
    </row>
    <row r="139" spans="30:37" x14ac:dyDescent="0.25">
      <c r="AD139" t="e">
        <f>COUNTIF(AE:AE,"OVER DOUBLE QUEEN GW")/Y2*100</f>
        <v>#DIV/0!</v>
      </c>
      <c r="AE139">
        <f t="shared" si="16"/>
        <v>0</v>
      </c>
      <c r="AG139">
        <f t="shared" si="17"/>
        <v>0</v>
      </c>
      <c r="AI139">
        <f t="shared" si="18"/>
        <v>0</v>
      </c>
      <c r="AJ139" t="s">
        <v>38</v>
      </c>
      <c r="AK139">
        <f t="shared" si="19"/>
        <v>0</v>
      </c>
    </row>
    <row r="140" spans="30:37" x14ac:dyDescent="0.25">
      <c r="AD140" t="s">
        <v>59</v>
      </c>
      <c r="AE140">
        <f t="shared" si="16"/>
        <v>0</v>
      </c>
      <c r="AF140" t="s">
        <v>60</v>
      </c>
      <c r="AG140">
        <f t="shared" si="17"/>
        <v>0</v>
      </c>
      <c r="AI140">
        <f t="shared" si="18"/>
        <v>0</v>
      </c>
      <c r="AJ140" t="e">
        <f>COUNTIF(AK:AK, "TRIPS GS")/AB2*100</f>
        <v>#DIV/0!</v>
      </c>
      <c r="AK140">
        <f t="shared" si="19"/>
        <v>0</v>
      </c>
    </row>
    <row r="141" spans="30:37" x14ac:dyDescent="0.25">
      <c r="AD141" t="e">
        <f>COUNTIF(AE:AE,"OVER DOUBLE KING GS")/Y2*100</f>
        <v>#DIV/0!</v>
      </c>
      <c r="AE141">
        <f t="shared" si="16"/>
        <v>0</v>
      </c>
      <c r="AF141" t="e">
        <f>COUNTIF(AG:AG, "OVER DOUBLE KING GW")/Z2*100</f>
        <v>#DIV/0!</v>
      </c>
      <c r="AG141">
        <f t="shared" si="17"/>
        <v>0</v>
      </c>
      <c r="AH141" t="s">
        <v>60</v>
      </c>
      <c r="AI141">
        <f t="shared" si="18"/>
        <v>0</v>
      </c>
      <c r="AK141">
        <f t="shared" si="19"/>
        <v>0</v>
      </c>
    </row>
    <row r="142" spans="30:37" x14ac:dyDescent="0.25">
      <c r="AD142" t="s">
        <v>42</v>
      </c>
      <c r="AE142">
        <f t="shared" si="16"/>
        <v>0</v>
      </c>
      <c r="AF142" t="s">
        <v>59</v>
      </c>
      <c r="AG142">
        <f t="shared" si="17"/>
        <v>0</v>
      </c>
      <c r="AH142" t="e">
        <f>COUNTIF(AI:AI,"OVER DOUBLE KING GW")/AA2*100</f>
        <v>#DIV/0!</v>
      </c>
      <c r="AI142">
        <f t="shared" si="18"/>
        <v>0</v>
      </c>
      <c r="AK142">
        <f t="shared" si="19"/>
        <v>0</v>
      </c>
    </row>
    <row r="143" spans="30:37" x14ac:dyDescent="0.25">
      <c r="AD143" t="e">
        <f>COUNTIF(AE:AE, "TIGHT BUNCH GW")/Y2*100</f>
        <v>#DIV/0!</v>
      </c>
      <c r="AE143">
        <f t="shared" si="16"/>
        <v>0</v>
      </c>
      <c r="AF143" t="e">
        <f>COUNTIF(AG:AG, "OVER DOUBLE KING GS")/Z2*100</f>
        <v>#DIV/0!</v>
      </c>
      <c r="AG143">
        <f t="shared" si="17"/>
        <v>0</v>
      </c>
      <c r="AI143">
        <f t="shared" si="18"/>
        <v>0</v>
      </c>
      <c r="AJ143" t="s">
        <v>59</v>
      </c>
      <c r="AK143">
        <f t="shared" si="19"/>
        <v>0</v>
      </c>
    </row>
    <row r="144" spans="30:37" x14ac:dyDescent="0.25">
      <c r="AD144" t="s">
        <v>48</v>
      </c>
      <c r="AE144">
        <f t="shared" si="16"/>
        <v>0</v>
      </c>
      <c r="AG144">
        <f t="shared" si="17"/>
        <v>0</v>
      </c>
      <c r="AI144">
        <f t="shared" si="18"/>
        <v>0</v>
      </c>
      <c r="AJ144" t="e">
        <f>COUNTIF(AK:AK, "OVER DOUBLE KING GS")/AB2*100</f>
        <v>#DIV/0!</v>
      </c>
      <c r="AK144">
        <f t="shared" si="19"/>
        <v>0</v>
      </c>
    </row>
    <row r="145" spans="30:37" x14ac:dyDescent="0.25">
      <c r="AD145" t="e">
        <f>COUNTIF(AE:AE, "TIGHT BUNCH GS")/Y2*100</f>
        <v>#DIV/0!</v>
      </c>
      <c r="AE145">
        <f t="shared" si="16"/>
        <v>0</v>
      </c>
      <c r="AG145">
        <f t="shared" si="17"/>
        <v>0</v>
      </c>
      <c r="AI145">
        <f t="shared" si="18"/>
        <v>0</v>
      </c>
      <c r="AK145">
        <f t="shared" si="19"/>
        <v>0</v>
      </c>
    </row>
    <row r="146" spans="30:37" x14ac:dyDescent="0.25">
      <c r="AE146">
        <f t="shared" si="16"/>
        <v>0</v>
      </c>
      <c r="AG146">
        <f t="shared" si="17"/>
        <v>0</v>
      </c>
      <c r="AH146" t="s">
        <v>58</v>
      </c>
      <c r="AI146">
        <f t="shared" si="18"/>
        <v>0</v>
      </c>
      <c r="AK146">
        <f t="shared" si="19"/>
        <v>0</v>
      </c>
    </row>
    <row r="147" spans="30:37" x14ac:dyDescent="0.25">
      <c r="AE147">
        <f t="shared" si="16"/>
        <v>0</v>
      </c>
      <c r="AF147" t="s">
        <v>32</v>
      </c>
      <c r="AG147">
        <f t="shared" si="17"/>
        <v>0</v>
      </c>
      <c r="AH147" t="e">
        <f>COUNTIF(AI:AI,"OVER DOUBLE QUEEN GW")/AA2*100</f>
        <v>#DIV/0!</v>
      </c>
      <c r="AI147">
        <f t="shared" si="18"/>
        <v>0</v>
      </c>
      <c r="AJ147" t="s">
        <v>60</v>
      </c>
      <c r="AK147">
        <f t="shared" si="19"/>
        <v>0</v>
      </c>
    </row>
    <row r="148" spans="30:37" x14ac:dyDescent="0.25">
      <c r="AD148" t="s">
        <v>60</v>
      </c>
      <c r="AE148">
        <f t="shared" si="16"/>
        <v>0</v>
      </c>
      <c r="AF148" t="e">
        <f>COUNTIF(AG:AG, "TRIPS GW")/Z2*100</f>
        <v>#DIV/0!</v>
      </c>
      <c r="AG148">
        <f t="shared" si="17"/>
        <v>0</v>
      </c>
      <c r="AI148">
        <f t="shared" si="18"/>
        <v>0</v>
      </c>
      <c r="AJ148" t="e">
        <f>COUNTIF(AK:AK, "TRIPS GS")/AB2*100</f>
        <v>#DIV/0!</v>
      </c>
      <c r="AK148">
        <f t="shared" si="19"/>
        <v>0</v>
      </c>
    </row>
    <row r="149" spans="30:37" x14ac:dyDescent="0.25">
      <c r="AD149" t="e">
        <f>COUNTIF(AE:AE,"OVER DOUBLE KING GW")/Y2*100</f>
        <v>#DIV/0!</v>
      </c>
      <c r="AE149">
        <f t="shared" si="16"/>
        <v>0</v>
      </c>
      <c r="AG149">
        <f t="shared" si="17"/>
        <v>0</v>
      </c>
      <c r="AI149">
        <f t="shared" si="18"/>
        <v>0</v>
      </c>
      <c r="AK149">
        <f t="shared" si="19"/>
        <v>0</v>
      </c>
    </row>
    <row r="150" spans="30:37" x14ac:dyDescent="0.25">
      <c r="AE150">
        <f t="shared" si="16"/>
        <v>0</v>
      </c>
      <c r="AG150">
        <f t="shared" si="17"/>
        <v>0</v>
      </c>
      <c r="AI150">
        <f t="shared" si="18"/>
        <v>0</v>
      </c>
      <c r="AK150">
        <f t="shared" si="19"/>
        <v>0</v>
      </c>
    </row>
    <row r="151" spans="30:37" x14ac:dyDescent="0.25">
      <c r="AE151">
        <f t="shared" si="16"/>
        <v>0</v>
      </c>
      <c r="AG151">
        <f t="shared" si="17"/>
        <v>0</v>
      </c>
      <c r="AI151">
        <f t="shared" si="18"/>
        <v>0</v>
      </c>
      <c r="AK151">
        <f t="shared" si="19"/>
        <v>0</v>
      </c>
    </row>
    <row r="152" spans="30:37" x14ac:dyDescent="0.25">
      <c r="AE152">
        <f t="shared" si="16"/>
        <v>0</v>
      </c>
      <c r="AG152">
        <f t="shared" si="17"/>
        <v>0</v>
      </c>
      <c r="AI152">
        <f t="shared" si="18"/>
        <v>0</v>
      </c>
      <c r="AK152">
        <f t="shared" si="19"/>
        <v>0</v>
      </c>
    </row>
    <row r="153" spans="30:37" x14ac:dyDescent="0.25">
      <c r="AE153">
        <f t="shared" si="16"/>
        <v>0</v>
      </c>
      <c r="AG153">
        <f t="shared" si="17"/>
        <v>0</v>
      </c>
      <c r="AI153">
        <f t="shared" si="18"/>
        <v>0</v>
      </c>
      <c r="AK153">
        <f t="shared" si="19"/>
        <v>0</v>
      </c>
    </row>
    <row r="154" spans="30:37" x14ac:dyDescent="0.25">
      <c r="AE154">
        <f t="shared" si="16"/>
        <v>0</v>
      </c>
      <c r="AG154">
        <f t="shared" si="17"/>
        <v>0</v>
      </c>
      <c r="AI154">
        <f t="shared" si="18"/>
        <v>0</v>
      </c>
      <c r="AK154">
        <f t="shared" si="19"/>
        <v>0</v>
      </c>
    </row>
    <row r="155" spans="30:37" x14ac:dyDescent="0.25">
      <c r="AE155">
        <f t="shared" si="16"/>
        <v>0</v>
      </c>
      <c r="AG155">
        <f t="shared" si="17"/>
        <v>0</v>
      </c>
      <c r="AI155">
        <f t="shared" si="18"/>
        <v>0</v>
      </c>
      <c r="AK155">
        <f t="shared" si="19"/>
        <v>0</v>
      </c>
    </row>
    <row r="156" spans="30:37" x14ac:dyDescent="0.25">
      <c r="AE156">
        <f t="shared" si="16"/>
        <v>0</v>
      </c>
      <c r="AG156">
        <f t="shared" si="17"/>
        <v>0</v>
      </c>
      <c r="AH156" t="s">
        <v>48</v>
      </c>
      <c r="AI156">
        <f t="shared" si="18"/>
        <v>0</v>
      </c>
      <c r="AK156">
        <f t="shared" si="19"/>
        <v>0</v>
      </c>
    </row>
    <row r="157" spans="30:37" x14ac:dyDescent="0.25">
      <c r="AE157">
        <f t="shared" si="16"/>
        <v>0</v>
      </c>
      <c r="AG157">
        <f t="shared" si="17"/>
        <v>0</v>
      </c>
      <c r="AH157" t="e">
        <f>COUNTIF(AI:AI,"TIGHT BUNCH GS")/AA2*100</f>
        <v>#DIV/0!</v>
      </c>
      <c r="AI157">
        <f t="shared" si="18"/>
        <v>0</v>
      </c>
      <c r="AK157">
        <f t="shared" si="19"/>
        <v>0</v>
      </c>
    </row>
    <row r="158" spans="30:37" x14ac:dyDescent="0.25">
      <c r="AE158">
        <f t="shared" si="16"/>
        <v>0</v>
      </c>
      <c r="AG158">
        <f t="shared" si="17"/>
        <v>0</v>
      </c>
      <c r="AI158">
        <f t="shared" si="18"/>
        <v>0</v>
      </c>
      <c r="AK158">
        <f t="shared" si="19"/>
        <v>0</v>
      </c>
    </row>
    <row r="159" spans="30:37" x14ac:dyDescent="0.25">
      <c r="AE159">
        <f t="shared" si="16"/>
        <v>0</v>
      </c>
      <c r="AG159">
        <f t="shared" si="17"/>
        <v>0</v>
      </c>
      <c r="AI159">
        <f t="shared" si="18"/>
        <v>0</v>
      </c>
      <c r="AK159">
        <f t="shared" si="19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Mayfield City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pltw</dc:creator>
  <cp:lastModifiedBy>pltw</cp:lastModifiedBy>
  <dcterms:created xsi:type="dcterms:W3CDTF">2017-09-06T17:01:10Z</dcterms:created>
  <dcterms:modified xsi:type="dcterms:W3CDTF">2017-10-10T16:57:34Z</dcterms:modified>
</cp:coreProperties>
</file>